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" windowWidth="15252" windowHeight="9576" activeTab="2"/>
  </bookViews>
  <sheets>
    <sheet name="Coversheet" sheetId="1" r:id="rId1"/>
    <sheet name="Combined-Investment" sheetId="2" r:id="rId2"/>
    <sheet name="Texpool" sheetId="3" r:id="rId3"/>
    <sheet name="Robert W. Baird &amp; Co." sheetId="4" r:id="rId4"/>
  </sheets>
  <definedNames>
    <definedName name="_xlnm.Print_Area" localSheetId="0">'Coversheet'!$A$1:$H$46</definedName>
    <definedName name="_xlnm.Print_Area" localSheetId="3">'Robert W. Baird &amp; Co.'!$A$1:$S$50</definedName>
    <definedName name="_xlnm.Print_Area" localSheetId="2">'Texpool'!$A$1:$Q$51</definedName>
  </definedNames>
  <calcPr fullCalcOnLoad="1"/>
</workbook>
</file>

<file path=xl/comments2.xml><?xml version="1.0" encoding="utf-8"?>
<comments xmlns="http://schemas.openxmlformats.org/spreadsheetml/2006/main">
  <authors>
    <author>SYLVIA</author>
    <author>1st Assistant</author>
  </authors>
  <commentList>
    <comment ref="I10" authorId="0">
      <text>
        <r>
          <rPr>
            <b/>
            <sz val="10"/>
            <rFont val="Tahoma"/>
            <family val="2"/>
          </rPr>
          <t>April:</t>
        </r>
        <r>
          <rPr>
            <sz val="10"/>
            <rFont val="Tahoma"/>
            <family val="2"/>
          </rPr>
          <t xml:space="preserve">
If interest has been allocated take out +H10 from formaula, if has not leave in formula.</t>
        </r>
      </text>
    </comment>
    <comment ref="Q21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changed formula please review before entry</t>
        </r>
      </text>
    </comment>
    <comment ref="F9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 to be put in this field</t>
        </r>
      </text>
    </comment>
    <comment ref="F10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 to be put into this field</t>
        </r>
      </text>
    </comment>
  </commentList>
</comments>
</file>

<file path=xl/comments3.xml><?xml version="1.0" encoding="utf-8"?>
<comments xmlns="http://schemas.openxmlformats.org/spreadsheetml/2006/main">
  <authors>
    <author>1st Assistant</author>
  </authors>
  <commentList>
    <comment ref="F6" authorId="0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only wants depoists into account other than int to go into this field</t>
        </r>
      </text>
    </comment>
  </commentList>
</comments>
</file>

<file path=xl/comments4.xml><?xml version="1.0" encoding="utf-8"?>
<comments xmlns="http://schemas.openxmlformats.org/spreadsheetml/2006/main">
  <authors>
    <author>SYLVIA</author>
    <author>1st Assistant</author>
  </authors>
  <commentList>
    <comment ref="I8" authorId="0">
      <text>
        <r>
          <rPr>
            <b/>
            <sz val="10"/>
            <rFont val="Tahoma"/>
            <family val="2"/>
          </rPr>
          <t>April:</t>
        </r>
        <r>
          <rPr>
            <sz val="10"/>
            <rFont val="Tahoma"/>
            <family val="2"/>
          </rPr>
          <t xml:space="preserve">
Take out =H8 if int. has already been allocated leave in if it has not. Same goes for HC.</t>
        </r>
      </text>
    </comment>
    <comment ref="F9" authorId="1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BVC does not want int. to be put into this field needs to stay in int. field</t>
        </r>
      </text>
    </comment>
  </commentList>
</comments>
</file>

<file path=xl/sharedStrings.xml><?xml version="1.0" encoding="utf-8"?>
<sst xmlns="http://schemas.openxmlformats.org/spreadsheetml/2006/main" count="136" uniqueCount="76">
  <si>
    <t>Bee County, Texas</t>
  </si>
  <si>
    <t>SCHEDULE OF INVESTMENT ACTIVITY</t>
  </si>
  <si>
    <t>County Auditor's Office</t>
  </si>
  <si>
    <t>Schedule of Investment Activity Combined</t>
  </si>
  <si>
    <t>Investments</t>
  </si>
  <si>
    <t>Balance</t>
  </si>
  <si>
    <t>Deposits</t>
  </si>
  <si>
    <t>Withdrawals</t>
  </si>
  <si>
    <t>Interest</t>
  </si>
  <si>
    <t>TexPool Investments</t>
  </si>
  <si>
    <t>Robert W. Baird &amp; Co.</t>
  </si>
  <si>
    <t>TOTALS</t>
  </si>
  <si>
    <t>MONTHLY BALANCES</t>
  </si>
  <si>
    <t>Total Monthly Balance</t>
  </si>
  <si>
    <t>INTEREST EARNED</t>
  </si>
  <si>
    <t>INTEREST RATES</t>
  </si>
  <si>
    <t>Schedule of Investment Activity Texpool</t>
  </si>
  <si>
    <t>GENERAL ACCT INVESTMENTS</t>
  </si>
  <si>
    <t>TOTAL GENERAL ACCOUNT INV.</t>
  </si>
  <si>
    <t>Texpool Investments</t>
  </si>
  <si>
    <t>Robert W. Baird &amp; Co. Investments</t>
  </si>
  <si>
    <t>Schedule of Investment Activity Robert W. Baird &amp; Co.</t>
  </si>
  <si>
    <t>Robert W. Baird &amp; Co. Prof. Services</t>
  </si>
  <si>
    <t>Other Fees &amp; Costs</t>
  </si>
  <si>
    <t>Robert W. Baird &amp; Co. Cost Rpt. &amp; Other Exp.</t>
  </si>
  <si>
    <t>General &amp; HealthCare Fund Prof Services Fee</t>
  </si>
  <si>
    <t>Note: this number should match with h13</t>
  </si>
  <si>
    <t>Note Fill in the right side of this worksheet first number should filter through the rest.</t>
  </si>
  <si>
    <t>Amounts paid for services</t>
  </si>
  <si>
    <t>GFA</t>
  </si>
  <si>
    <t>HC</t>
  </si>
  <si>
    <t>NOTE: Fill in the right side of this worksheet first!</t>
  </si>
  <si>
    <t xml:space="preserve">Total of interest </t>
  </si>
  <si>
    <t>&lt;-------</t>
  </si>
  <si>
    <t>use the texpool monthly statements</t>
  </si>
  <si>
    <t>Use the robert baird statements and check with cash reciepts and disbursments from netdata</t>
  </si>
  <si>
    <t>Make sure graphs match with the numbers they are using</t>
  </si>
  <si>
    <t>make sure graphs match the numbers they are using and the dates are correct</t>
  </si>
  <si>
    <t>MAKE SURE APRIL SIGNES THE REPORT BEFORE YOU MAKE COPIES OF IT!!!!!</t>
  </si>
  <si>
    <t>Prepared By:</t>
  </si>
  <si>
    <t>Need to wait for Mr. Carter to bring documentation to fill out.</t>
  </si>
  <si>
    <t>April A. Cantu, Bee County Auditor</t>
  </si>
  <si>
    <t xml:space="preserve">                                       For The Quarter Ending </t>
  </si>
  <si>
    <t>080 Permanent School Fund</t>
  </si>
  <si>
    <t>023 &amp; 083 Health Care Fund I &amp; II</t>
  </si>
  <si>
    <t>General Fund 012</t>
  </si>
  <si>
    <t>Co. Clerk Records Mgmt Fund 014</t>
  </si>
  <si>
    <t>Courthouse Security Fund 017</t>
  </si>
  <si>
    <t>Road &amp; Bridge Fund 020</t>
  </si>
  <si>
    <t>Special Road Tax Fund 021</t>
  </si>
  <si>
    <t>Fuel Farm Fund 022</t>
  </si>
  <si>
    <t>Farm to Market Fund 025</t>
  </si>
  <si>
    <t>Co. Records Management Fund 026</t>
  </si>
  <si>
    <t>Law Library Fund 047</t>
  </si>
  <si>
    <t>Refunding I &amp; S Fund 060</t>
  </si>
  <si>
    <t>Right of Way Fund 073</t>
  </si>
  <si>
    <t>Technology Fund 082</t>
  </si>
  <si>
    <t>Group Health Ins Fund 095</t>
  </si>
  <si>
    <t>2. 080 Perm. School Fund</t>
  </si>
  <si>
    <t>3. 023 &amp; 083 Health Care I &amp; II</t>
  </si>
  <si>
    <t xml:space="preserve">012 Reserve General Account </t>
  </si>
  <si>
    <t>023 &amp; 083 Reserve Health Care Fund</t>
  </si>
  <si>
    <t>1. 012 General Account</t>
  </si>
  <si>
    <t>012 General Account</t>
  </si>
  <si>
    <t>012 Reserve General Account</t>
  </si>
  <si>
    <t xml:space="preserve">The First National Bank </t>
  </si>
  <si>
    <t>*</t>
  </si>
  <si>
    <t>4949-0919</t>
  </si>
  <si>
    <t>4787-6830</t>
  </si>
  <si>
    <t>*As of 9/30/18 balanced to General Ledger.</t>
  </si>
  <si>
    <t>For the Quarter Ended December 31, 2018</t>
  </si>
  <si>
    <t>December 31, 2018</t>
  </si>
  <si>
    <t>October 2018</t>
  </si>
  <si>
    <t>November 2018</t>
  </si>
  <si>
    <t>December 2018</t>
  </si>
  <si>
    <t>Abandoned Vehicle Fund 030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</si>
</sst>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.000%"/>
    <numFmt numFmtId="167" formatCode="0.0000%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%"/>
    <numFmt numFmtId="174" formatCode="0.0%"/>
    <numFmt numFmtId="175" formatCode="[$-409]h:mm:ss\ AM/PM"/>
    <numFmt numFmtId="176" formatCode="[$-F800]dddd\,\ mmmm\ dd\,\ yyyy"/>
    <numFmt numFmtId="177" formatCode="[$-409]mmmm\-yy;@"/>
  </numFmts>
  <fonts count="6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63"/>
      <name val="Arial"/>
      <family val="2"/>
    </font>
    <font>
      <sz val="10"/>
      <color indexed="13"/>
      <name val="Arial"/>
      <family val="2"/>
    </font>
    <font>
      <sz val="6"/>
      <name val="Arial"/>
      <family val="2"/>
    </font>
    <font>
      <b/>
      <sz val="8"/>
      <color indexed="8"/>
      <name val="Arial"/>
      <family val="0"/>
    </font>
    <font>
      <b/>
      <sz val="5.2"/>
      <color indexed="8"/>
      <name val="Arial"/>
      <family val="0"/>
    </font>
    <font>
      <b/>
      <sz val="8.25"/>
      <color indexed="8"/>
      <name val="Arial"/>
      <family val="0"/>
    </font>
    <font>
      <sz val="5"/>
      <color indexed="8"/>
      <name val="Arial"/>
      <family val="0"/>
    </font>
    <font>
      <sz val="3.2"/>
      <color indexed="8"/>
      <name val="Arial"/>
      <family val="0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4.2"/>
      <color indexed="8"/>
      <name val="Arial"/>
      <family val="0"/>
    </font>
    <font>
      <sz val="4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 shrinkToFi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10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168" fontId="9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10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" fontId="0" fillId="35" borderId="0" xfId="0" applyNumberFormat="1" applyFill="1" applyAlignment="1">
      <alignment/>
    </xf>
    <xf numFmtId="0" fontId="60" fillId="36" borderId="0" xfId="0" applyFont="1" applyFill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Rates For the Quarter Ended December 31, 2018</a:t>
            </a:r>
          </a:p>
        </c:rich>
      </c:tx>
      <c:layout>
        <c:manualLayout>
          <c:xMode val="factor"/>
          <c:yMode val="factor"/>
          <c:x val="0.01375"/>
          <c:y val="-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25"/>
          <c:y val="0.225"/>
          <c:w val="0.639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tx>
            <c:v>TexPool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'Combined-Investment'!$Q$31</c:f>
              <c:numCache/>
            </c:numRef>
          </c:val>
          <c:shape val="box"/>
        </c:ser>
        <c:ser>
          <c:idx val="1"/>
          <c:order val="1"/>
          <c:tx>
            <c:v>Robert W. Baird &amp; Co.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'Combined-Investment'!$Q$32</c:f>
              <c:numCache/>
            </c:numRef>
          </c:val>
          <c:shape val="box"/>
        </c:ser>
        <c:ser>
          <c:idx val="2"/>
          <c:order val="2"/>
          <c:tx>
            <c:strRef>
              <c:f>'Combined-Investment'!$L$33:$M$33</c:f>
              <c:strCache>
                <c:ptCount val="1"/>
                <c:pt idx="0">
                  <c:v>The First National Bank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'Combined-Investment'!$Q$31:$Q$33</c:f>
              <c:numCache/>
            </c:numRef>
          </c:cat>
          <c:val>
            <c:numRef>
              <c:f>'Combined-Investment'!$Q$33</c:f>
              <c:numCache/>
            </c:numRef>
          </c:val>
          <c:shape val="box"/>
        </c:ser>
        <c:gapWidth val="240"/>
        <c:shape val="box"/>
        <c:axId val="48939728"/>
        <c:axId val="37804369"/>
      </c:bar3DChart>
      <c:catAx>
        <c:axId val="48939728"/>
        <c:scaling>
          <c:orientation val="minMax"/>
        </c:scaling>
        <c:axPos val="b"/>
        <c:delete val="1"/>
        <c:majorTickMark val="out"/>
        <c:minorTickMark val="none"/>
        <c:tickLblPos val="nextTo"/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439"/>
          <c:w val="0.2965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Robert W. Baird &amp; Co. Total Investment as of 
December 31,  2018</a:t>
            </a:r>
          </a:p>
        </c:rich>
      </c:tx>
      <c:layout>
        <c:manualLayout>
          <c:xMode val="factor"/>
          <c:yMode val="factor"/>
          <c:x val="-0.013"/>
          <c:y val="-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5"/>
          <c:y val="0.43225"/>
          <c:w val="0.39725"/>
          <c:h val="0.3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Res. General Acct., $2,813,368.18  44%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Res. Health Care Fund, $3,369,187.67       57%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'Robert W. Baird &amp; Co.'!$R$8:$R$9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Earned on Investments For the Quarter Ended December 31, 2018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625"/>
          <c:y val="0.507"/>
          <c:w val="0.4085"/>
          <c:h val="0.1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Robert W. Baird &amp; Co., 35,461.71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'Combined-Investment'!$L$19:$L$20</c:f>
              <c:strCache/>
            </c:strRef>
          </c:cat>
          <c:val>
            <c:numRef>
              <c:f>'Combined-Investment'!$Q$19:$Q$20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of Bee County Investments as of
December 31, 2018</a:t>
            </a:r>
          </a:p>
        </c:rich>
      </c:tx>
      <c:layout>
        <c:manualLayout>
          <c:xMode val="factor"/>
          <c:yMode val="factor"/>
          <c:x val="0"/>
          <c:y val="-0.00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75"/>
          <c:y val="0.48"/>
          <c:w val="0.387"/>
          <c:h val="0.2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'Combined-Investment'!$L$9:$L$10</c:f>
              <c:strCache/>
            </c:strRef>
          </c:cat>
          <c:val>
            <c:numRef>
              <c:f>'Combined-Investment'!$Q$9:$Q$10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Investment Balances for the Quarter Ended December 31, 2018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>
          <a:noFill/>
        </a:ln>
      </c:spPr>
    </c:title>
    <c:view3D>
      <c:rotX val="15"/>
      <c:hPercent val="107"/>
      <c:rotY val="20"/>
      <c:depthPercent val="100"/>
      <c:rAngAx val="1"/>
    </c:view3D>
    <c:plotArea>
      <c:layout>
        <c:manualLayout>
          <c:xMode val="edge"/>
          <c:yMode val="edge"/>
          <c:x val="0.033"/>
          <c:y val="0.22225"/>
          <c:w val="0.663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 Account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Texpool!$O$8:$Q$8</c:f>
              <c:numCache/>
            </c:numRef>
          </c:val>
          <c:shape val="box"/>
        </c:ser>
        <c:ser>
          <c:idx val="1"/>
          <c:order val="1"/>
          <c:tx>
            <c:v>Perm. School Fund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Texpool!$O$9:$Q$9</c:f>
              <c:numCache/>
            </c:numRef>
          </c:val>
          <c:shape val="box"/>
        </c:ser>
        <c:ser>
          <c:idx val="2"/>
          <c:order val="2"/>
          <c:tx>
            <c:v>Health Care Fund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Texpool!$O$10:$Q$10</c:f>
              <c:numCache/>
            </c:numRef>
          </c:val>
          <c:shape val="box"/>
        </c:ser>
        <c:shape val="box"/>
        <c:axId val="4695002"/>
        <c:axId val="42255019"/>
      </c:bar3D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5235"/>
          <c:w val="0.25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Earned on Investments for the Quarter Ended December 31, 2018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15"/>
          <c:w val="0.6835"/>
          <c:h val="0.73425"/>
        </c:manualLayout>
      </c:layout>
      <c:bar3DChart>
        <c:barDir val="col"/>
        <c:grouping val="clustered"/>
        <c:varyColors val="0"/>
        <c:ser>
          <c:idx val="0"/>
          <c:order val="0"/>
          <c:tx>
            <c:v>General Account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Texpool!$O$16:$Q$16</c:f>
              <c:numCache/>
            </c:numRef>
          </c:val>
          <c:shape val="box"/>
        </c:ser>
        <c:ser>
          <c:idx val="1"/>
          <c:order val="1"/>
          <c:tx>
            <c:v>Perm. School Fund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Texpool!$O$17:$Q$17</c:f>
              <c:numCache/>
            </c:numRef>
          </c:val>
          <c:shape val="box"/>
        </c:ser>
        <c:ser>
          <c:idx val="2"/>
          <c:order val="2"/>
          <c:tx>
            <c:v>Health Care Fund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Texpool!$O$18:$Q$18</c:f>
              <c:numCache/>
            </c:numRef>
          </c:val>
          <c:shape val="box"/>
        </c:ser>
        <c:shape val="box"/>
        <c:axId val="44750852"/>
        <c:axId val="104485"/>
      </c:bar3D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528"/>
          <c:w val="0.243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Interest Rates for the Quarter Ended December 31, 2018</a:t>
            </a:r>
          </a:p>
        </c:rich>
      </c:tx>
      <c:layout>
        <c:manualLayout>
          <c:xMode val="factor"/>
          <c:yMode val="factor"/>
          <c:x val="0.0385"/>
          <c:y val="-0.0025"/>
        </c:manualLayout>
      </c:layout>
      <c:spPr>
        <a:noFill/>
        <a:ln>
          <a:noFill/>
        </a:ln>
      </c:spPr>
    </c:title>
    <c:view3D>
      <c:rotX val="15"/>
      <c:hPercent val="124"/>
      <c:rotY val="20"/>
      <c:depthPercent val="100"/>
      <c:rAngAx val="1"/>
    </c:view3D>
    <c:plotArea>
      <c:layout>
        <c:manualLayout>
          <c:xMode val="edge"/>
          <c:yMode val="edge"/>
          <c:x val="0.033"/>
          <c:y val="0.2135"/>
          <c:w val="0.636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v>Texpool Investments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Texpool!$O$24:$Q$24</c:f>
              <c:numCache/>
            </c:numRef>
          </c:val>
          <c:shape val="box"/>
        </c:ser>
        <c:ser>
          <c:idx val="1"/>
          <c:order val="1"/>
          <c:tx>
            <c:v>Robert W. Baird &amp; Co.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Texpool!$O$6:$Q$6</c:f>
              <c:strCache/>
            </c:strRef>
          </c:cat>
          <c:val>
            <c:numRef>
              <c:f>Texpool!$O$25:$Q$25</c:f>
              <c:numCache/>
            </c:numRef>
          </c:val>
          <c:shape val="box"/>
        </c:ser>
        <c:shape val="box"/>
        <c:axId val="940366"/>
        <c:axId val="8463295"/>
      </c:bar3D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55475"/>
          <c:w val="0.27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Texpool Investments for the Quarter Ended December 31, 2018</a:t>
            </a:r>
          </a:p>
        </c:rich>
      </c:tx>
      <c:layout>
        <c:manualLayout>
          <c:xMode val="factor"/>
          <c:yMode val="factor"/>
          <c:x val="0.048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4395"/>
          <c:w val="0.72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012 General Account, 6,707.34, 54%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080 Permanent School Fund, 3,363.36, 27%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023 &amp; 083 Health Care Fund I &amp; II, 2,328.79 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Texpool!$L$8:$L$10</c:f>
              <c:strCache/>
            </c:strRef>
          </c:cat>
          <c:val>
            <c:numRef>
              <c:f>Texpool!$Q$8:$Q$10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Investment Balances For the Quarter Ended December 31, 2018</a:t>
            </a:r>
          </a:p>
        </c:rich>
      </c:tx>
      <c:layout>
        <c:manualLayout>
          <c:xMode val="factor"/>
          <c:yMode val="factor"/>
          <c:x val="0.061"/>
          <c:y val="-0.0025"/>
        </c:manualLayout>
      </c:layout>
      <c:spPr>
        <a:noFill/>
        <a:ln>
          <a:noFill/>
        </a:ln>
      </c:spPr>
    </c:title>
    <c:view3D>
      <c:rotX val="15"/>
      <c:hPercent val="138"/>
      <c:rotY val="20"/>
      <c:depthPercent val="100"/>
      <c:rAngAx val="1"/>
    </c:view3D>
    <c:plotArea>
      <c:layout>
        <c:manualLayout>
          <c:xMode val="edge"/>
          <c:yMode val="edge"/>
          <c:x val="0.0305"/>
          <c:y val="0.188"/>
          <c:w val="0.63825"/>
          <c:h val="0.7845"/>
        </c:manualLayout>
      </c:layout>
      <c:bar3DChart>
        <c:barDir val="col"/>
        <c:grouping val="clustered"/>
        <c:varyColors val="0"/>
        <c:ser>
          <c:idx val="0"/>
          <c:order val="0"/>
          <c:tx>
            <c:v>Res. General Acct.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'Robert W. Baird &amp; Co.'!$P$6:$R$6</c:f>
              <c:strCache/>
            </c:strRef>
          </c:cat>
          <c:val>
            <c:numRef>
              <c:f>'Robert W. Baird &amp; Co.'!$P$8:$R$8</c:f>
              <c:numCache/>
            </c:numRef>
          </c:val>
          <c:shape val="box"/>
        </c:ser>
        <c:ser>
          <c:idx val="3"/>
          <c:order val="1"/>
          <c:tx>
            <c:v>Res. Health Care Fund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'Robert W. Baird &amp; Co.'!$P$6:$R$6</c:f>
              <c:strCache/>
            </c:strRef>
          </c:cat>
          <c:val>
            <c:numRef>
              <c:f>'Robert W. Baird &amp; Co.'!$P$9:$R$9</c:f>
              <c:numCache/>
            </c:numRef>
          </c:val>
          <c:shape val="box"/>
        </c:ser>
        <c:shape val="box"/>
        <c:axId val="9060792"/>
        <c:axId val="14438265"/>
      </c:bar3D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5475"/>
          <c:w val="0.263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Earned on Investments For the Quarter Ended December 31, 2018</a:t>
            </a:r>
          </a:p>
        </c:rich>
      </c:tx>
      <c:layout>
        <c:manualLayout>
          <c:xMode val="factor"/>
          <c:yMode val="factor"/>
          <c:x val="0.04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25"/>
          <c:y val="0.5105"/>
          <c:w val="0.346"/>
          <c:h val="0.1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'Robert W. Baird &amp; Co.'!$R$15:$R$16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0.44375</cdr:y>
    </cdr:from>
    <cdr:to>
      <cdr:x>0.6125</cdr:x>
      <cdr:y>0.4725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409700" y="1295400"/>
          <a:ext cx="3048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0.36275</cdr:y>
    </cdr:from>
    <cdr:to>
      <cdr:x>0.674</cdr:x>
      <cdr:y>0.53025</cdr:y>
    </cdr:to>
    <cdr:sp>
      <cdr:nvSpPr>
        <cdr:cNvPr id="1" name="TextBox 2"/>
        <cdr:cNvSpPr txBox="1">
          <a:spLocks noChangeArrowheads="1"/>
        </cdr:cNvSpPr>
      </cdr:nvSpPr>
      <cdr:spPr>
        <a:xfrm>
          <a:off x="942975" y="1066800"/>
          <a:ext cx="9048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TexPool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Investments,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68.89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133350</xdr:rowOff>
    </xdr:from>
    <xdr:to>
      <xdr:col>5</xdr:col>
      <xdr:colOff>485775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33350" y="2200275"/>
        <a:ext cx="2800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561975</xdr:colOff>
      <xdr:row>12</xdr:row>
      <xdr:rowOff>123825</xdr:rowOff>
    </xdr:from>
    <xdr:to>
      <xdr:col>8</xdr:col>
      <xdr:colOff>771525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3009900" y="2190750"/>
        <a:ext cx="2752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361950</xdr:colOff>
      <xdr:row>31</xdr:row>
      <xdr:rowOff>9525</xdr:rowOff>
    </xdr:from>
    <xdr:to>
      <xdr:col>7</xdr:col>
      <xdr:colOff>600075</xdr:colOff>
      <xdr:row>47</xdr:row>
      <xdr:rowOff>85725</xdr:rowOff>
    </xdr:to>
    <xdr:graphicFrame>
      <xdr:nvGraphicFramePr>
        <xdr:cNvPr id="3" name="Chart 3"/>
        <xdr:cNvGraphicFramePr/>
      </xdr:nvGraphicFramePr>
      <xdr:xfrm>
        <a:off x="971550" y="5181600"/>
        <a:ext cx="38100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114300</xdr:rowOff>
    </xdr:from>
    <xdr:to>
      <xdr:col>5</xdr:col>
      <xdr:colOff>333375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47625" y="2181225"/>
        <a:ext cx="3019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12</xdr:row>
      <xdr:rowOff>133350</xdr:rowOff>
    </xdr:from>
    <xdr:to>
      <xdr:col>8</xdr:col>
      <xdr:colOff>923925</xdr:colOff>
      <xdr:row>29</xdr:row>
      <xdr:rowOff>76200</xdr:rowOff>
    </xdr:to>
    <xdr:graphicFrame>
      <xdr:nvGraphicFramePr>
        <xdr:cNvPr id="2" name="Chart 5"/>
        <xdr:cNvGraphicFramePr/>
      </xdr:nvGraphicFramePr>
      <xdr:xfrm>
        <a:off x="3124200" y="2200275"/>
        <a:ext cx="29908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9525</xdr:rowOff>
    </xdr:from>
    <xdr:to>
      <xdr:col>5</xdr:col>
      <xdr:colOff>323850</xdr:colOff>
      <xdr:row>48</xdr:row>
      <xdr:rowOff>66675</xdr:rowOff>
    </xdr:to>
    <xdr:graphicFrame>
      <xdr:nvGraphicFramePr>
        <xdr:cNvPr id="3" name="Chart 6"/>
        <xdr:cNvGraphicFramePr/>
      </xdr:nvGraphicFramePr>
      <xdr:xfrm>
        <a:off x="47625" y="5019675"/>
        <a:ext cx="30099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30</xdr:row>
      <xdr:rowOff>28575</xdr:rowOff>
    </xdr:from>
    <xdr:to>
      <xdr:col>8</xdr:col>
      <xdr:colOff>904875</xdr:colOff>
      <xdr:row>48</xdr:row>
      <xdr:rowOff>95250</xdr:rowOff>
    </xdr:to>
    <xdr:graphicFrame>
      <xdr:nvGraphicFramePr>
        <xdr:cNvPr id="4" name="Chart 8"/>
        <xdr:cNvGraphicFramePr/>
      </xdr:nvGraphicFramePr>
      <xdr:xfrm>
        <a:off x="3095625" y="5038725"/>
        <a:ext cx="30003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0.64575</cdr:y>
    </cdr:from>
    <cdr:to>
      <cdr:x>0.41375</cdr:x>
      <cdr:y>0.87425</cdr:y>
    </cdr:to>
    <cdr:sp>
      <cdr:nvSpPr>
        <cdr:cNvPr id="1" name="TextBox 2"/>
        <cdr:cNvSpPr txBox="1">
          <a:spLocks noChangeArrowheads="1"/>
        </cdr:cNvSpPr>
      </cdr:nvSpPr>
      <cdr:spPr>
        <a:xfrm>
          <a:off x="247650" y="2009775"/>
          <a:ext cx="8763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Health Care Fund,           $21,222.91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</a:t>
          </a:r>
        </a:p>
      </cdr:txBody>
    </cdr:sp>
  </cdr:relSizeAnchor>
  <cdr:relSizeAnchor xmlns:cdr="http://schemas.openxmlformats.org/drawingml/2006/chartDrawing">
    <cdr:from>
      <cdr:x>0.34725</cdr:x>
      <cdr:y>0.643</cdr:y>
    </cdr:from>
    <cdr:to>
      <cdr:x>0.40325</cdr:x>
      <cdr:y>0.67125</cdr:y>
    </cdr:to>
    <cdr:sp>
      <cdr:nvSpPr>
        <cdr:cNvPr id="2" name="Straight Connector 3"/>
        <cdr:cNvSpPr>
          <a:spLocks/>
        </cdr:cNvSpPr>
      </cdr:nvSpPr>
      <cdr:spPr>
        <a:xfrm flipH="1">
          <a:off x="942975" y="2000250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0.48475</cdr:y>
    </cdr:from>
    <cdr:to>
      <cdr:x>0.64875</cdr:x>
      <cdr:y>0.52125</cdr:y>
    </cdr:to>
    <cdr:sp>
      <cdr:nvSpPr>
        <cdr:cNvPr id="3" name="Straight Connector 5"/>
        <cdr:cNvSpPr>
          <a:spLocks/>
        </cdr:cNvSpPr>
      </cdr:nvSpPr>
      <cdr:spPr>
        <a:xfrm flipH="1">
          <a:off x="1609725" y="1504950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0.326</cdr:y>
    </cdr:from>
    <cdr:to>
      <cdr:x>0.961</cdr:x>
      <cdr:y>0.52175</cdr:y>
    </cdr:to>
    <cdr:sp>
      <cdr:nvSpPr>
        <cdr:cNvPr id="4" name="TextBox 1"/>
        <cdr:cNvSpPr txBox="1">
          <a:spLocks noChangeArrowheads="1"/>
        </cdr:cNvSpPr>
      </cdr:nvSpPr>
      <cdr:spPr>
        <a:xfrm>
          <a:off x="1733550" y="1009650"/>
          <a:ext cx="8858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General Fund Acct.,  $14,238.80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0.68375</cdr:y>
    </cdr:from>
    <cdr:to>
      <cdr:x>0.2845</cdr:x>
      <cdr:y>0.90325</cdr:y>
    </cdr:to>
    <cdr:sp>
      <cdr:nvSpPr>
        <cdr:cNvPr id="1" name="TextBox 3"/>
        <cdr:cNvSpPr txBox="1">
          <a:spLocks noChangeArrowheads="1"/>
        </cdr:cNvSpPr>
      </cdr:nvSpPr>
      <cdr:spPr>
        <a:xfrm>
          <a:off x="66675" y="1457325"/>
          <a:ext cx="1247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Res. Health Care Fund., $3,537,052.02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56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0.2505</cdr:x>
      <cdr:y>0.681</cdr:y>
    </cdr:from>
    <cdr:to>
      <cdr:x>0.2945</cdr:x>
      <cdr:y>0.744</cdr:y>
    </cdr:to>
    <cdr:sp>
      <cdr:nvSpPr>
        <cdr:cNvPr id="2" name="Straight Connector 5"/>
        <cdr:cNvSpPr>
          <a:spLocks/>
        </cdr:cNvSpPr>
      </cdr:nvSpPr>
      <cdr:spPr>
        <a:xfrm flipH="1">
          <a:off x="1162050" y="1447800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95250</xdr:rowOff>
    </xdr:from>
    <xdr:to>
      <xdr:col>5</xdr:col>
      <xdr:colOff>323850</xdr:colOff>
      <xdr:row>30</xdr:row>
      <xdr:rowOff>123825</xdr:rowOff>
    </xdr:to>
    <xdr:graphicFrame>
      <xdr:nvGraphicFramePr>
        <xdr:cNvPr id="1" name="Chart 5"/>
        <xdr:cNvGraphicFramePr/>
      </xdr:nvGraphicFramePr>
      <xdr:xfrm>
        <a:off x="28575" y="1914525"/>
        <a:ext cx="3286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11</xdr:row>
      <xdr:rowOff>95250</xdr:rowOff>
    </xdr:from>
    <xdr:to>
      <xdr:col>8</xdr:col>
      <xdr:colOff>771525</xdr:colOff>
      <xdr:row>30</xdr:row>
      <xdr:rowOff>104775</xdr:rowOff>
    </xdr:to>
    <xdr:graphicFrame>
      <xdr:nvGraphicFramePr>
        <xdr:cNvPr id="2" name="Chart 6"/>
        <xdr:cNvGraphicFramePr/>
      </xdr:nvGraphicFramePr>
      <xdr:xfrm>
        <a:off x="3333750" y="1914525"/>
        <a:ext cx="27336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47625</xdr:colOff>
      <xdr:row>31</xdr:row>
      <xdr:rowOff>57150</xdr:rowOff>
    </xdr:from>
    <xdr:to>
      <xdr:col>8</xdr:col>
      <xdr:colOff>19050</xdr:colOff>
      <xdr:row>44</xdr:row>
      <xdr:rowOff>76200</xdr:rowOff>
    </xdr:to>
    <xdr:graphicFrame>
      <xdr:nvGraphicFramePr>
        <xdr:cNvPr id="3" name="Chart 7"/>
        <xdr:cNvGraphicFramePr/>
      </xdr:nvGraphicFramePr>
      <xdr:xfrm>
        <a:off x="657225" y="5210175"/>
        <a:ext cx="46577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V46"/>
  <sheetViews>
    <sheetView view="pageBreakPreview" zoomScaleSheetLayoutView="100" zoomScalePageLayoutView="0" workbookViewId="0" topLeftCell="A4">
      <selection activeCell="F20" sqref="F20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3.8515625" style="0" customWidth="1"/>
    <col min="4" max="4" width="6.28125" style="0" customWidth="1"/>
    <col min="5" max="5" width="30.140625" style="0" customWidth="1"/>
    <col min="6" max="6" width="23.8515625" style="0" customWidth="1"/>
  </cols>
  <sheetData>
    <row r="15" spans="1:9" ht="15">
      <c r="A15" s="36" t="s">
        <v>0</v>
      </c>
      <c r="B15" s="36"/>
      <c r="C15" s="36"/>
      <c r="D15" s="36"/>
      <c r="E15" s="36"/>
      <c r="F15" s="36"/>
      <c r="G15" s="36"/>
      <c r="H15" s="36"/>
      <c r="I15" s="34"/>
    </row>
    <row r="16" ht="12.75">
      <c r="E16" s="20"/>
    </row>
    <row r="17" spans="1:9" ht="21">
      <c r="A17" s="38" t="s">
        <v>1</v>
      </c>
      <c r="B17" s="38"/>
      <c r="C17" s="38"/>
      <c r="D17" s="38"/>
      <c r="E17" s="38"/>
      <c r="F17" s="38"/>
      <c r="G17" s="38"/>
      <c r="H17" s="38"/>
      <c r="I17" s="37"/>
    </row>
    <row r="19" spans="1:9" ht="15">
      <c r="A19" s="69" t="s">
        <v>42</v>
      </c>
      <c r="B19" s="70"/>
      <c r="C19" s="70"/>
      <c r="D19" s="70"/>
      <c r="E19" s="70"/>
      <c r="F19" s="28">
        <v>43465</v>
      </c>
      <c r="G19" s="35"/>
      <c r="H19" s="35"/>
      <c r="I19" s="27"/>
    </row>
    <row r="39" spans="13:22" ht="12.75"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3:22" ht="12.75">
      <c r="M40" s="30"/>
      <c r="V40" s="30"/>
    </row>
    <row r="41" spans="13:22" ht="12.75">
      <c r="M41" s="30"/>
      <c r="V41" s="30"/>
    </row>
    <row r="42" spans="13:22" ht="12.75">
      <c r="M42" s="30"/>
      <c r="N42" s="31" t="s">
        <v>38</v>
      </c>
      <c r="V42" s="30"/>
    </row>
    <row r="43" spans="13:22" ht="12.75">
      <c r="M43" s="30"/>
      <c r="V43" s="30"/>
    </row>
    <row r="44" spans="13:22" ht="12.75">
      <c r="M44" s="30"/>
      <c r="V44" s="30"/>
    </row>
    <row r="45" spans="1:22" ht="12.75">
      <c r="A45" s="39" t="s">
        <v>39</v>
      </c>
      <c r="B45" s="40"/>
      <c r="C45" s="40"/>
      <c r="D45" s="40"/>
      <c r="E45" s="40"/>
      <c r="F45" s="40"/>
      <c r="G45" s="40"/>
      <c r="H45" s="40"/>
      <c r="I45" s="2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9" ht="12.75">
      <c r="A46" s="39" t="s">
        <v>2</v>
      </c>
      <c r="B46" s="40"/>
      <c r="C46" s="40"/>
      <c r="D46" s="40"/>
      <c r="E46" s="40"/>
      <c r="F46" s="40"/>
      <c r="G46" s="40"/>
      <c r="H46" s="40"/>
      <c r="I46" s="2"/>
    </row>
  </sheetData>
  <sheetProtection/>
  <mergeCells count="1">
    <mergeCell ref="A19:E19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workbookViewId="0" topLeftCell="A1">
      <selection activeCell="Q21" sqref="Q21"/>
    </sheetView>
  </sheetViews>
  <sheetFormatPr defaultColWidth="9.140625" defaultRowHeight="12.75"/>
  <cols>
    <col min="3" max="3" width="1.7109375" style="0" customWidth="1"/>
    <col min="4" max="4" width="2.8515625" style="0" customWidth="1"/>
    <col min="5" max="6" width="13.8515625" style="0" customWidth="1"/>
    <col min="7" max="8" width="12.140625" style="56" customWidth="1"/>
    <col min="9" max="9" width="14.28125" style="0" customWidth="1"/>
    <col min="11" max="11" width="6.7109375" style="0" customWidth="1"/>
    <col min="16" max="16" width="6.28125" style="0" customWidth="1"/>
    <col min="17" max="17" width="14.421875" style="0" customWidth="1"/>
  </cols>
  <sheetData>
    <row r="1" spans="1:18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 t="s">
        <v>0</v>
      </c>
      <c r="K1" s="71"/>
      <c r="L1" s="71"/>
      <c r="M1" s="71"/>
      <c r="N1" s="71"/>
      <c r="O1" s="71"/>
      <c r="P1" s="71"/>
      <c r="Q1" s="71"/>
      <c r="R1" s="71"/>
    </row>
    <row r="2" spans="1:18" ht="15.75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 t="s">
        <v>3</v>
      </c>
      <c r="K2" s="71"/>
      <c r="L2" s="71"/>
      <c r="M2" s="71"/>
      <c r="N2" s="71"/>
      <c r="O2" s="71"/>
      <c r="P2" s="71"/>
      <c r="Q2" s="71"/>
      <c r="R2" s="71"/>
    </row>
    <row r="3" spans="1:18" ht="15.75">
      <c r="A3" s="72" t="s">
        <v>70</v>
      </c>
      <c r="B3" s="72"/>
      <c r="C3" s="72"/>
      <c r="D3" s="72"/>
      <c r="E3" s="72"/>
      <c r="F3" s="72"/>
      <c r="G3" s="72"/>
      <c r="H3" s="72"/>
      <c r="I3" s="72"/>
      <c r="J3" s="72" t="str">
        <f>A3</f>
        <v>For the Quarter Ended December 31, 2018</v>
      </c>
      <c r="K3" s="71"/>
      <c r="L3" s="71"/>
      <c r="M3" s="71"/>
      <c r="N3" s="71"/>
      <c r="O3" s="71"/>
      <c r="P3" s="71"/>
      <c r="Q3" s="71"/>
      <c r="R3" s="71"/>
    </row>
    <row r="4" ht="12.75"/>
    <row r="5" ht="12.75"/>
    <row r="6" spans="1:9" ht="12.75">
      <c r="A6" s="1"/>
      <c r="B6" s="1"/>
      <c r="C6" s="1"/>
      <c r="E6" s="3" t="s">
        <v>5</v>
      </c>
      <c r="F6" s="2"/>
      <c r="G6" s="68"/>
      <c r="H6" s="68"/>
      <c r="I6" s="2" t="s">
        <v>5</v>
      </c>
    </row>
    <row r="7" spans="1:17" ht="12.75">
      <c r="A7" s="75" t="s">
        <v>4</v>
      </c>
      <c r="B7" s="75"/>
      <c r="C7" s="75"/>
      <c r="E7" s="4">
        <v>43373</v>
      </c>
      <c r="F7" s="2" t="s">
        <v>6</v>
      </c>
      <c r="G7" s="68" t="s">
        <v>7</v>
      </c>
      <c r="H7" s="68" t="s">
        <v>8</v>
      </c>
      <c r="I7" s="4">
        <v>43465</v>
      </c>
      <c r="K7" s="73" t="s">
        <v>12</v>
      </c>
      <c r="L7" s="73"/>
      <c r="M7" s="73"/>
      <c r="Q7" s="11" t="s">
        <v>71</v>
      </c>
    </row>
    <row r="8" ht="12.75"/>
    <row r="9" spans="1:17" ht="12.75">
      <c r="A9" s="75" t="s">
        <v>9</v>
      </c>
      <c r="B9" s="75"/>
      <c r="C9" s="75"/>
      <c r="E9" s="5">
        <f>Texpool!$E$12</f>
        <v>12330.619999999999</v>
      </c>
      <c r="F9" s="5">
        <f>Texpool!F12</f>
        <v>0</v>
      </c>
      <c r="G9" s="33">
        <f>Texpool!G12</f>
        <v>0</v>
      </c>
      <c r="H9" s="33">
        <f>Texpool!R20</f>
        <v>68.89</v>
      </c>
      <c r="I9" s="5">
        <f>E9+F9-G9+H9-0.02</f>
        <v>12399.489999999998</v>
      </c>
      <c r="L9" t="s">
        <v>9</v>
      </c>
      <c r="Q9" s="7">
        <f>I9</f>
        <v>12399.489999999998</v>
      </c>
    </row>
    <row r="10" spans="1:17" ht="12.75">
      <c r="A10" s="75" t="s">
        <v>10</v>
      </c>
      <c r="B10" s="75"/>
      <c r="C10" s="75"/>
      <c r="E10" s="21">
        <f>'Robert W. Baird &amp; Co.'!E11</f>
        <v>5818035.98</v>
      </c>
      <c r="F10" s="21">
        <f>'Robert W. Baird &amp; Co.'!F11</f>
        <v>500000</v>
      </c>
      <c r="G10" s="21">
        <f>'Robert W. Baird &amp; Co.'!G11</f>
        <v>3077.49</v>
      </c>
      <c r="H10" s="21">
        <f>Q20</f>
        <v>35461.71</v>
      </c>
      <c r="I10" s="21">
        <f>E10+F10-G10+H10</f>
        <v>6350420.2</v>
      </c>
      <c r="J10" s="7"/>
      <c r="L10" t="s">
        <v>10</v>
      </c>
      <c r="Q10" s="23">
        <f>I10</f>
        <v>6350420.2</v>
      </c>
    </row>
    <row r="11" spans="5:17" ht="12.75">
      <c r="E11" s="6"/>
      <c r="F11" s="6"/>
      <c r="G11" s="54"/>
      <c r="H11" s="54"/>
      <c r="I11" s="6"/>
      <c r="Q11" s="12"/>
    </row>
    <row r="12" spans="1:17" ht="13.5" thickBot="1">
      <c r="A12" s="78" t="s">
        <v>11</v>
      </c>
      <c r="B12" s="78"/>
      <c r="C12" s="78"/>
      <c r="E12" s="17">
        <f>SUM(E9:E11)</f>
        <v>5830366.600000001</v>
      </c>
      <c r="F12" s="17">
        <f>SUM(F9:F11)</f>
        <v>500000</v>
      </c>
      <c r="G12" s="55">
        <f>SUM(G9:G11)</f>
        <v>3077.49</v>
      </c>
      <c r="H12" s="55">
        <f>SUM(H9:H11)</f>
        <v>35530.6</v>
      </c>
      <c r="I12" s="17">
        <f>SUM(I9:I11)</f>
        <v>6362819.69</v>
      </c>
      <c r="L12" s="20" t="s">
        <v>13</v>
      </c>
      <c r="Q12" s="16">
        <f>SUM(Q9:Q11)</f>
        <v>6362819.69</v>
      </c>
    </row>
    <row r="13" ht="13.5" thickTop="1"/>
    <row r="14" ht="12.75"/>
    <row r="15" ht="12.75"/>
    <row r="16" ht="12.75"/>
    <row r="17" spans="11:17" ht="12.75">
      <c r="K17" s="20" t="s">
        <v>14</v>
      </c>
      <c r="Q17" s="11" t="str">
        <f>Q7</f>
        <v>December 31, 2018</v>
      </c>
    </row>
    <row r="18" ht="12.75"/>
    <row r="19" spans="12:17" ht="12.75">
      <c r="L19" t="s">
        <v>9</v>
      </c>
      <c r="Q19" s="7">
        <f>Texpool!R20</f>
        <v>68.89</v>
      </c>
    </row>
    <row r="20" spans="12:17" ht="12.75">
      <c r="L20" t="s">
        <v>10</v>
      </c>
      <c r="Q20" s="15">
        <f>'Robert W. Baird &amp; Co.'!T21</f>
        <v>35461.71</v>
      </c>
    </row>
    <row r="21" spans="12:17" ht="12.75">
      <c r="L21" s="75" t="s">
        <v>22</v>
      </c>
      <c r="M21" s="75"/>
      <c r="N21" s="75"/>
      <c r="O21" s="75"/>
      <c r="Q21" s="15">
        <f>'Robert W. Baird &amp; Co.'!R18</f>
        <v>-3077.49</v>
      </c>
    </row>
    <row r="22" spans="12:17" ht="12.75">
      <c r="L22" s="1" t="s">
        <v>24</v>
      </c>
      <c r="M22" s="1"/>
      <c r="N22" s="1"/>
      <c r="O22" s="1"/>
      <c r="Q22" s="15">
        <v>0</v>
      </c>
    </row>
    <row r="23" ht="12.75">
      <c r="Q23" s="12"/>
    </row>
    <row r="24" spans="12:17" ht="13.5" thickBot="1">
      <c r="L24" s="20" t="s">
        <v>13</v>
      </c>
      <c r="Q24" s="16">
        <f>SUM(Q19:Q23)</f>
        <v>32453.11</v>
      </c>
    </row>
    <row r="25" ht="13.5" thickTop="1"/>
    <row r="29" spans="11:17" ht="12.75">
      <c r="K29" s="77" t="s">
        <v>15</v>
      </c>
      <c r="L29" s="77"/>
      <c r="M29" s="77"/>
      <c r="Q29" s="11" t="str">
        <f>Q17</f>
        <v>December 31, 2018</v>
      </c>
    </row>
    <row r="31" spans="12:17" ht="12.75">
      <c r="L31" t="s">
        <v>9</v>
      </c>
      <c r="Q31" s="26">
        <f>Texpool!Q24</f>
        <v>0.022872</v>
      </c>
    </row>
    <row r="32" spans="12:17" ht="12.75">
      <c r="L32" t="s">
        <v>10</v>
      </c>
      <c r="Q32" s="24">
        <f>'Robert W. Baird &amp; Co.'!R25</f>
        <v>0.0209</v>
      </c>
    </row>
    <row r="33" spans="12:17" ht="12.75">
      <c r="L33" t="s">
        <v>65</v>
      </c>
      <c r="Q33" s="22">
        <v>0.0095</v>
      </c>
    </row>
    <row r="34" ht="12.75">
      <c r="Q34" s="22"/>
    </row>
    <row r="50" spans="1:6" ht="12.75">
      <c r="A50" s="76"/>
      <c r="B50" s="76"/>
      <c r="C50" s="76"/>
      <c r="D50" s="76"/>
      <c r="E50" s="76"/>
      <c r="F50" s="76"/>
    </row>
    <row r="51" spans="1:6" ht="12.75">
      <c r="A51" s="74" t="str">
        <f>'Robert W. Baird &amp; Co.'!A48:F48</f>
        <v>April A. Cantu, Bee County Auditor</v>
      </c>
      <c r="B51" s="74"/>
      <c r="C51" s="74"/>
      <c r="D51" s="74"/>
      <c r="E51" s="74"/>
      <c r="F51" s="75"/>
    </row>
  </sheetData>
  <sheetProtection/>
  <mergeCells count="15">
    <mergeCell ref="A51:F51"/>
    <mergeCell ref="A50:F50"/>
    <mergeCell ref="K29:M29"/>
    <mergeCell ref="A10:C10"/>
    <mergeCell ref="L21:O21"/>
    <mergeCell ref="A7:C7"/>
    <mergeCell ref="A12:C12"/>
    <mergeCell ref="A9:C9"/>
    <mergeCell ref="J1:R1"/>
    <mergeCell ref="J2:R2"/>
    <mergeCell ref="J3:R3"/>
    <mergeCell ref="K7:M7"/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geOrder="overThenDown" r:id="rId4"/>
  <headerFooter alignWithMargins="0">
    <oddFooter>&amp;L&amp;8Prepared by P. Alvarez &amp;D</oddFooter>
  </headerFooter>
  <rowBreaks count="1" manualBreakCount="1">
    <brk id="5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110" zoomScaleSheetLayoutView="110" workbookViewId="0" topLeftCell="A1">
      <selection activeCell="O8" sqref="O8"/>
    </sheetView>
  </sheetViews>
  <sheetFormatPr defaultColWidth="9.140625" defaultRowHeight="12.75"/>
  <cols>
    <col min="3" max="3" width="7.8515625" style="0" customWidth="1"/>
    <col min="4" max="4" width="0.9921875" style="0" customWidth="1"/>
    <col min="5" max="5" width="13.8515625" style="0" customWidth="1"/>
    <col min="6" max="6" width="13.140625" style="0" customWidth="1"/>
    <col min="7" max="7" width="11.57421875" style="0" customWidth="1"/>
    <col min="8" max="8" width="12.140625" style="0" customWidth="1"/>
    <col min="9" max="9" width="14.28125" style="0" customWidth="1"/>
    <col min="10" max="10" width="3.140625" style="0" customWidth="1"/>
    <col min="11" max="11" width="2.140625" style="0" customWidth="1"/>
    <col min="14" max="14" width="14.00390625" style="0" customWidth="1"/>
    <col min="15" max="15" width="15.00390625" style="0" customWidth="1"/>
    <col min="16" max="16" width="15.7109375" style="0" customWidth="1"/>
    <col min="17" max="17" width="15.7109375" style="53" customWidth="1"/>
    <col min="18" max="18" width="11.28125" style="0" customWidth="1"/>
  </cols>
  <sheetData>
    <row r="1" spans="1:18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 t="s">
        <v>0</v>
      </c>
      <c r="K1" s="71"/>
      <c r="L1" s="71"/>
      <c r="M1" s="71"/>
      <c r="N1" s="71"/>
      <c r="O1" s="71"/>
      <c r="P1" s="71"/>
      <c r="Q1" s="71"/>
      <c r="R1" s="71"/>
    </row>
    <row r="2" spans="1:18" ht="15.75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 t="s">
        <v>16</v>
      </c>
      <c r="K2" s="71"/>
      <c r="L2" s="71"/>
      <c r="M2" s="71"/>
      <c r="N2" s="71"/>
      <c r="O2" s="71"/>
      <c r="P2" s="71"/>
      <c r="Q2" s="71"/>
      <c r="R2" s="71"/>
    </row>
    <row r="3" spans="1:27" ht="15.75">
      <c r="A3" s="71" t="str">
        <f>'Combined-Investment'!A3:I3</f>
        <v>For the Quarter Ended December 31, 2018</v>
      </c>
      <c r="B3" s="71"/>
      <c r="C3" s="71"/>
      <c r="D3" s="71"/>
      <c r="E3" s="71"/>
      <c r="F3" s="71"/>
      <c r="G3" s="71"/>
      <c r="H3" s="71"/>
      <c r="I3" s="71"/>
      <c r="J3" s="71" t="str">
        <f>A3</f>
        <v>For the Quarter Ended December 31, 2018</v>
      </c>
      <c r="K3" s="71"/>
      <c r="L3" s="71"/>
      <c r="M3" s="71"/>
      <c r="N3" s="71"/>
      <c r="O3" s="71"/>
      <c r="P3" s="71"/>
      <c r="Q3" s="71"/>
      <c r="R3" s="71"/>
      <c r="T3" s="41" t="s">
        <v>31</v>
      </c>
      <c r="U3" s="42"/>
      <c r="V3" s="42"/>
      <c r="W3" s="42"/>
      <c r="X3" s="42"/>
      <c r="Y3" s="42"/>
      <c r="Z3" s="42"/>
      <c r="AA3" s="42"/>
    </row>
    <row r="4" spans="17:27" ht="12.75">
      <c r="Q4" s="57"/>
      <c r="T4" s="41" t="s">
        <v>34</v>
      </c>
      <c r="U4" s="42"/>
      <c r="V4" s="42"/>
      <c r="W4" s="42"/>
      <c r="X4" s="42"/>
      <c r="Y4" s="42"/>
      <c r="Z4" s="42"/>
      <c r="AA4" s="42"/>
    </row>
    <row r="5" spans="1:27" ht="12.75">
      <c r="A5" s="1"/>
      <c r="B5" s="1"/>
      <c r="C5" s="1"/>
      <c r="E5" s="3" t="s">
        <v>5</v>
      </c>
      <c r="F5" s="2"/>
      <c r="G5" s="2"/>
      <c r="H5" s="2"/>
      <c r="I5" s="2" t="s">
        <v>5</v>
      </c>
      <c r="Q5" s="57"/>
      <c r="T5" s="42"/>
      <c r="U5" s="42"/>
      <c r="V5" s="42"/>
      <c r="W5" s="42"/>
      <c r="X5" s="42"/>
      <c r="Y5" s="42"/>
      <c r="Z5" s="42"/>
      <c r="AA5" s="42"/>
    </row>
    <row r="6" spans="1:27" ht="12.75">
      <c r="A6" s="75" t="s">
        <v>19</v>
      </c>
      <c r="B6" s="75"/>
      <c r="C6" s="75"/>
      <c r="E6" s="4">
        <v>43373</v>
      </c>
      <c r="F6" s="2" t="s">
        <v>6</v>
      </c>
      <c r="G6" s="2" t="s">
        <v>7</v>
      </c>
      <c r="H6" s="2" t="s">
        <v>8</v>
      </c>
      <c r="I6" s="4">
        <v>43465</v>
      </c>
      <c r="K6" s="73" t="s">
        <v>12</v>
      </c>
      <c r="L6" s="73"/>
      <c r="M6" s="73"/>
      <c r="O6" s="29" t="s">
        <v>72</v>
      </c>
      <c r="P6" s="29" t="s">
        <v>73</v>
      </c>
      <c r="Q6" s="58" t="s">
        <v>74</v>
      </c>
      <c r="T6" s="42"/>
      <c r="U6" s="42"/>
      <c r="V6" s="42"/>
      <c r="W6" s="42"/>
      <c r="X6" s="42"/>
      <c r="Y6" s="42"/>
      <c r="Z6" s="42"/>
      <c r="AA6" s="42"/>
    </row>
    <row r="7" spans="17:27" ht="12.75">
      <c r="Q7" s="59"/>
      <c r="T7" s="42"/>
      <c r="U7" s="42"/>
      <c r="V7" s="42"/>
      <c r="W7" s="42"/>
      <c r="X7" s="42"/>
      <c r="Y7" s="42"/>
      <c r="Z7" s="42"/>
      <c r="AA7" s="42"/>
    </row>
    <row r="8" spans="1:27" ht="12.75">
      <c r="A8" s="75" t="s">
        <v>62</v>
      </c>
      <c r="B8" s="75"/>
      <c r="C8" s="75"/>
      <c r="E8" s="5">
        <v>6670.04</v>
      </c>
      <c r="F8" s="5">
        <v>0</v>
      </c>
      <c r="G8" s="5">
        <f>0-G9-G10</f>
        <v>0</v>
      </c>
      <c r="H8" s="5">
        <f>R16</f>
        <v>37.32</v>
      </c>
      <c r="I8" s="46">
        <f>E8+F8-G8+H8</f>
        <v>6707.36</v>
      </c>
      <c r="L8" t="s">
        <v>63</v>
      </c>
      <c r="O8" s="7">
        <f>O44</f>
        <v>6682.200000000001</v>
      </c>
      <c r="P8" s="7">
        <f>P44</f>
        <v>6694.3099999999995</v>
      </c>
      <c r="Q8" s="60">
        <f>Q44</f>
        <v>6707.339999999998</v>
      </c>
      <c r="T8" s="41" t="s">
        <v>37</v>
      </c>
      <c r="U8" s="42"/>
      <c r="V8" s="42"/>
      <c r="W8" s="42"/>
      <c r="X8" s="42"/>
      <c r="Y8" s="42"/>
      <c r="Z8" s="42"/>
      <c r="AA8" s="42"/>
    </row>
    <row r="9" spans="1:17" ht="12.75">
      <c r="A9" s="1" t="s">
        <v>58</v>
      </c>
      <c r="B9" s="1"/>
      <c r="C9" s="1"/>
      <c r="E9" s="5">
        <f>3344.7+0.01</f>
        <v>3344.71</v>
      </c>
      <c r="F9" s="5">
        <v>0</v>
      </c>
      <c r="G9" s="5">
        <v>0</v>
      </c>
      <c r="H9" s="5">
        <f>R17</f>
        <v>18.65</v>
      </c>
      <c r="I9" s="5">
        <f>E9+F9-G9+H9</f>
        <v>3363.36</v>
      </c>
      <c r="L9" t="s">
        <v>43</v>
      </c>
      <c r="O9" s="7">
        <v>3350.81</v>
      </c>
      <c r="P9" s="7">
        <v>3356.82</v>
      </c>
      <c r="Q9" s="60">
        <v>3363.36</v>
      </c>
    </row>
    <row r="10" spans="1:17" ht="12.75">
      <c r="A10" s="75" t="s">
        <v>59</v>
      </c>
      <c r="B10" s="75"/>
      <c r="C10" s="75"/>
      <c r="E10" s="10">
        <v>2315.87</v>
      </c>
      <c r="F10" s="10">
        <v>0</v>
      </c>
      <c r="G10" s="10">
        <f>0+0</f>
        <v>0</v>
      </c>
      <c r="H10" s="10">
        <f>R18</f>
        <v>12.920000000000002</v>
      </c>
      <c r="I10" s="10">
        <f>E10+F10-G10+H10</f>
        <v>2328.79</v>
      </c>
      <c r="L10" t="s">
        <v>44</v>
      </c>
      <c r="O10" s="15">
        <v>2320.11</v>
      </c>
      <c r="P10" s="15">
        <v>2324.31</v>
      </c>
      <c r="Q10" s="61">
        <v>2328.79</v>
      </c>
    </row>
    <row r="11" spans="5:17" ht="12.75">
      <c r="E11" s="6"/>
      <c r="F11" s="6"/>
      <c r="G11" s="6"/>
      <c r="H11" s="6"/>
      <c r="I11" s="6"/>
      <c r="O11" s="12"/>
      <c r="P11" s="12"/>
      <c r="Q11" s="62"/>
    </row>
    <row r="12" spans="1:18" ht="13.5" thickBot="1">
      <c r="A12" s="78" t="s">
        <v>11</v>
      </c>
      <c r="B12" s="78"/>
      <c r="C12" s="78"/>
      <c r="E12" s="17">
        <f>SUM(E8:E11)</f>
        <v>12330.619999999999</v>
      </c>
      <c r="F12" s="17">
        <f>SUM(F8:F11)</f>
        <v>0</v>
      </c>
      <c r="G12" s="17">
        <f>SUM(G8:G11)</f>
        <v>0</v>
      </c>
      <c r="H12" s="17">
        <f>SUM(H8:H11)</f>
        <v>68.89</v>
      </c>
      <c r="I12" s="17">
        <f>SUM(I8:I11)-0.02</f>
        <v>12399.489999999998</v>
      </c>
      <c r="K12" s="77" t="s">
        <v>13</v>
      </c>
      <c r="L12" s="77"/>
      <c r="M12" s="77"/>
      <c r="N12" s="77"/>
      <c r="O12" s="16">
        <f>SUM(O8:O11)</f>
        <v>12353.12</v>
      </c>
      <c r="P12" s="16">
        <f>SUM(P8:P11)</f>
        <v>12375.439999999999</v>
      </c>
      <c r="Q12" s="63">
        <f>SUM(Q8:Q11)</f>
        <v>12399.489999999998</v>
      </c>
      <c r="R12" s="7">
        <f>I12-Q12</f>
        <v>0</v>
      </c>
    </row>
    <row r="13" ht="13.5" thickTop="1">
      <c r="Q13" s="57"/>
    </row>
    <row r="14" spans="11:17" ht="12.75">
      <c r="K14" t="s">
        <v>14</v>
      </c>
      <c r="O14" s="11" t="str">
        <f>O6</f>
        <v>October 2018</v>
      </c>
      <c r="P14" s="11" t="str">
        <f>P6</f>
        <v>November 2018</v>
      </c>
      <c r="Q14" s="58" t="str">
        <f>Q6</f>
        <v>December 2018</v>
      </c>
    </row>
    <row r="15" spans="15:17" ht="12.75">
      <c r="O15" s="1"/>
      <c r="Q15" s="59"/>
    </row>
    <row r="16" spans="12:18" ht="12.75">
      <c r="L16" t="s">
        <v>63</v>
      </c>
      <c r="O16" s="7">
        <v>12.18</v>
      </c>
      <c r="P16" s="7">
        <v>12.11</v>
      </c>
      <c r="Q16" s="60">
        <v>13.03</v>
      </c>
      <c r="R16" s="7">
        <f>SUM(O16:Q16)</f>
        <v>37.32</v>
      </c>
    </row>
    <row r="17" spans="12:18" ht="12.75">
      <c r="L17" t="s">
        <v>43</v>
      </c>
      <c r="O17" s="7">
        <v>6.1</v>
      </c>
      <c r="P17" s="7">
        <v>6.01</v>
      </c>
      <c r="Q17" s="60">
        <v>6.54</v>
      </c>
      <c r="R17" s="7">
        <f>SUM(O17:Q17)</f>
        <v>18.65</v>
      </c>
    </row>
    <row r="18" spans="12:18" ht="12.75">
      <c r="L18" t="s">
        <v>44</v>
      </c>
      <c r="O18" s="7">
        <v>4.24</v>
      </c>
      <c r="P18" s="7">
        <v>4.2</v>
      </c>
      <c r="Q18" s="61">
        <v>4.48</v>
      </c>
      <c r="R18" s="7">
        <f>SUM(O18:Q18)</f>
        <v>12.920000000000002</v>
      </c>
    </row>
    <row r="19" spans="15:17" ht="12.75">
      <c r="O19" s="13"/>
      <c r="P19" s="13"/>
      <c r="Q19" s="64"/>
    </row>
    <row r="20" spans="11:20" ht="13.5" thickBot="1">
      <c r="K20" s="77" t="s">
        <v>13</v>
      </c>
      <c r="L20" s="77"/>
      <c r="M20" s="77"/>
      <c r="N20" s="77"/>
      <c r="O20" s="16">
        <f>SUM(O16:O19)</f>
        <v>22.520000000000003</v>
      </c>
      <c r="P20" s="16">
        <f>SUM(P16:P19)</f>
        <v>22.319999999999997</v>
      </c>
      <c r="Q20" s="63">
        <f>SUM(Q16:Q19)</f>
        <v>24.05</v>
      </c>
      <c r="R20" s="7">
        <f>SUM(R16:R19)</f>
        <v>68.89</v>
      </c>
      <c r="S20" s="32" t="s">
        <v>33</v>
      </c>
      <c r="T20" s="20" t="s">
        <v>32</v>
      </c>
    </row>
    <row r="21" ht="13.5" thickTop="1">
      <c r="Q21" s="57"/>
    </row>
    <row r="22" spans="11:17" ht="12.75">
      <c r="K22" s="77" t="s">
        <v>15</v>
      </c>
      <c r="L22" s="77"/>
      <c r="M22" s="77"/>
      <c r="O22" s="11" t="str">
        <f>O14</f>
        <v>October 2018</v>
      </c>
      <c r="P22" s="11" t="str">
        <f>P14</f>
        <v>November 2018</v>
      </c>
      <c r="Q22" s="58" t="str">
        <f>Q14</f>
        <v>December 2018</v>
      </c>
    </row>
    <row r="23" ht="12.75">
      <c r="Q23" s="57"/>
    </row>
    <row r="24" spans="12:17" ht="12.75">
      <c r="L24" t="s">
        <v>9</v>
      </c>
      <c r="O24" s="25">
        <v>0.021438</v>
      </c>
      <c r="P24" s="25">
        <v>0.02203</v>
      </c>
      <c r="Q24" s="65">
        <v>0.022872</v>
      </c>
    </row>
    <row r="25" spans="12:17" ht="12.75">
      <c r="L25" t="s">
        <v>10</v>
      </c>
      <c r="O25" s="45">
        <v>0.0209</v>
      </c>
      <c r="P25" s="45">
        <v>0.0209</v>
      </c>
      <c r="Q25" s="45">
        <v>0.0209</v>
      </c>
    </row>
    <row r="26" ht="12.75">
      <c r="Q26" s="57"/>
    </row>
    <row r="27" spans="11:17" ht="12.75">
      <c r="K27" s="77" t="s">
        <v>17</v>
      </c>
      <c r="L27" s="77"/>
      <c r="M27" s="77"/>
      <c r="N27" s="77"/>
      <c r="O27" s="29" t="str">
        <f>O22</f>
        <v>October 2018</v>
      </c>
      <c r="P27" s="29" t="str">
        <f>P22</f>
        <v>November 2018</v>
      </c>
      <c r="Q27" s="58" t="str">
        <f>Q22</f>
        <v>December 2018</v>
      </c>
    </row>
    <row r="28" ht="12.75">
      <c r="Q28" s="59"/>
    </row>
    <row r="29" spans="12:18" ht="12.75">
      <c r="L29" s="75" t="s">
        <v>45</v>
      </c>
      <c r="M29" s="75"/>
      <c r="N29" s="75"/>
      <c r="O29" s="7">
        <v>1486.55</v>
      </c>
      <c r="P29" s="7">
        <v>1489.28</v>
      </c>
      <c r="Q29" s="60">
        <v>1492.17</v>
      </c>
      <c r="R29" s="7"/>
    </row>
    <row r="30" spans="12:18" ht="12.75">
      <c r="L30" s="75" t="s">
        <v>46</v>
      </c>
      <c r="M30" s="75"/>
      <c r="N30" s="75"/>
      <c r="O30" s="7">
        <v>132.52</v>
      </c>
      <c r="P30" s="7">
        <v>132.76</v>
      </c>
      <c r="Q30" s="60">
        <v>133.02</v>
      </c>
      <c r="R30" s="7"/>
    </row>
    <row r="31" spans="12:18" ht="12.75">
      <c r="L31" s="75" t="s">
        <v>47</v>
      </c>
      <c r="M31" s="75"/>
      <c r="N31" s="75"/>
      <c r="O31" s="7">
        <v>32.83</v>
      </c>
      <c r="P31" s="7">
        <v>32.89</v>
      </c>
      <c r="Q31" s="60">
        <v>32.95</v>
      </c>
      <c r="R31" s="7"/>
    </row>
    <row r="32" spans="12:18" ht="12.75">
      <c r="L32" s="78" t="s">
        <v>48</v>
      </c>
      <c r="M32" s="78"/>
      <c r="N32" s="78"/>
      <c r="O32" s="7">
        <v>3226.13</v>
      </c>
      <c r="P32" s="7">
        <v>3231.98</v>
      </c>
      <c r="Q32" s="60">
        <v>3238.27</v>
      </c>
      <c r="R32" s="7"/>
    </row>
    <row r="33" spans="12:18" ht="12.75">
      <c r="L33" s="78" t="s">
        <v>49</v>
      </c>
      <c r="M33" s="78"/>
      <c r="N33" s="78"/>
      <c r="O33" s="7">
        <v>0</v>
      </c>
      <c r="P33" s="7">
        <v>0</v>
      </c>
      <c r="Q33" s="66">
        <v>0</v>
      </c>
      <c r="R33" s="7"/>
    </row>
    <row r="34" spans="12:18" ht="12.75">
      <c r="L34" s="78" t="s">
        <v>50</v>
      </c>
      <c r="M34" s="78"/>
      <c r="N34" s="78"/>
      <c r="O34" s="7">
        <v>25.09</v>
      </c>
      <c r="P34" s="7">
        <v>25.14</v>
      </c>
      <c r="Q34" s="60">
        <v>25.19</v>
      </c>
      <c r="R34" s="7"/>
    </row>
    <row r="35" spans="12:18" ht="12.75">
      <c r="L35" s="78" t="s">
        <v>51</v>
      </c>
      <c r="M35" s="78"/>
      <c r="N35" s="78"/>
      <c r="O35" s="7">
        <v>20.74</v>
      </c>
      <c r="P35" s="7">
        <v>20.78</v>
      </c>
      <c r="Q35" s="60">
        <v>20.82</v>
      </c>
      <c r="R35" s="7"/>
    </row>
    <row r="36" spans="12:18" ht="12.75">
      <c r="L36" s="78" t="s">
        <v>52</v>
      </c>
      <c r="M36" s="78"/>
      <c r="N36" s="78"/>
      <c r="O36" s="7">
        <v>515.68</v>
      </c>
      <c r="P36" s="7">
        <v>516.61</v>
      </c>
      <c r="Q36" s="60">
        <v>517.62</v>
      </c>
      <c r="R36" s="7"/>
    </row>
    <row r="37" spans="12:18" ht="12.75">
      <c r="L37" s="78" t="s">
        <v>75</v>
      </c>
      <c r="M37" s="78"/>
      <c r="N37" s="78"/>
      <c r="O37" s="7">
        <v>8.52</v>
      </c>
      <c r="P37" s="7">
        <v>8.54</v>
      </c>
      <c r="Q37" s="60">
        <v>8.56</v>
      </c>
      <c r="R37" s="7"/>
    </row>
    <row r="38" spans="12:18" ht="12.75">
      <c r="L38" s="78" t="s">
        <v>53</v>
      </c>
      <c r="M38" s="78"/>
      <c r="N38" s="78"/>
      <c r="O38" s="7">
        <v>229.64</v>
      </c>
      <c r="P38" s="7">
        <v>230.03</v>
      </c>
      <c r="Q38" s="60">
        <v>230.48</v>
      </c>
      <c r="R38" s="7"/>
    </row>
    <row r="39" spans="12:18" ht="12.75">
      <c r="L39" s="78" t="s">
        <v>54</v>
      </c>
      <c r="M39" s="78"/>
      <c r="N39" s="78"/>
      <c r="O39" s="7">
        <v>62.01</v>
      </c>
      <c r="P39" s="7">
        <v>62.12</v>
      </c>
      <c r="Q39" s="60">
        <v>62.24</v>
      </c>
      <c r="R39" s="7"/>
    </row>
    <row r="40" spans="12:18" ht="12.75">
      <c r="L40" s="78" t="s">
        <v>55</v>
      </c>
      <c r="M40" s="78"/>
      <c r="N40" s="78"/>
      <c r="O40" s="7">
        <v>266.5</v>
      </c>
      <c r="P40" s="7">
        <v>266.97</v>
      </c>
      <c r="Q40" s="60">
        <v>267.49</v>
      </c>
      <c r="R40" s="7"/>
    </row>
    <row r="41" spans="12:18" ht="12.75">
      <c r="L41" s="78" t="s">
        <v>56</v>
      </c>
      <c r="M41" s="78"/>
      <c r="N41" s="78"/>
      <c r="O41" s="7">
        <v>101.37</v>
      </c>
      <c r="P41" s="7">
        <v>101.55</v>
      </c>
      <c r="Q41" s="60">
        <v>101.75</v>
      </c>
      <c r="R41" s="7"/>
    </row>
    <row r="42" spans="12:18" ht="12.75">
      <c r="L42" s="78" t="s">
        <v>57</v>
      </c>
      <c r="M42" s="78"/>
      <c r="N42" s="78"/>
      <c r="O42" s="7">
        <v>574.62</v>
      </c>
      <c r="P42" s="7">
        <v>575.66</v>
      </c>
      <c r="Q42" s="60">
        <v>576.78</v>
      </c>
      <c r="R42" s="7"/>
    </row>
    <row r="43" spans="15:18" ht="12.75">
      <c r="O43" s="13"/>
      <c r="P43" s="13"/>
      <c r="Q43" s="64"/>
      <c r="R43" s="7"/>
    </row>
    <row r="44" spans="11:18" ht="13.5" thickBot="1">
      <c r="K44" s="19" t="s">
        <v>18</v>
      </c>
      <c r="O44" s="14">
        <f>SUM(O29:O43)</f>
        <v>6682.200000000001</v>
      </c>
      <c r="P44" s="14">
        <f>SUM(P29:P43)</f>
        <v>6694.3099999999995</v>
      </c>
      <c r="Q44" s="67">
        <f>SUM(Q29:Q42)</f>
        <v>6707.339999999998</v>
      </c>
      <c r="R44" s="7"/>
    </row>
    <row r="45" spans="17:18" ht="13.5" thickTop="1">
      <c r="Q45" s="57"/>
      <c r="R45" s="7"/>
    </row>
    <row r="46" spans="17:18" ht="12.75">
      <c r="Q46" s="57"/>
      <c r="R46" s="7"/>
    </row>
    <row r="47" spans="1:18" ht="12.75">
      <c r="A47" s="9"/>
      <c r="B47" s="9"/>
      <c r="C47" s="9"/>
      <c r="D47" s="9"/>
      <c r="E47" s="9"/>
      <c r="F47" s="9"/>
      <c r="Q47" s="57"/>
      <c r="R47" s="7"/>
    </row>
    <row r="48" spans="17:18" ht="12.75">
      <c r="Q48" s="57"/>
      <c r="R48" s="7"/>
    </row>
    <row r="49" spans="1:18" ht="12.75">
      <c r="A49" s="9"/>
      <c r="B49" s="9"/>
      <c r="C49" s="9"/>
      <c r="D49" s="9"/>
      <c r="E49" s="9"/>
      <c r="F49" s="9"/>
      <c r="Q49" s="57"/>
      <c r="R49" s="7"/>
    </row>
    <row r="50" spans="1:18" ht="12.75">
      <c r="A50" s="76"/>
      <c r="B50" s="76"/>
      <c r="C50" s="76"/>
      <c r="D50" s="76"/>
      <c r="E50" s="76"/>
      <c r="F50" s="76"/>
      <c r="Q50" s="57"/>
      <c r="R50" s="7"/>
    </row>
    <row r="51" spans="1:17" ht="12.75">
      <c r="A51" s="74" t="str">
        <f>'Robert W. Baird &amp; Co.'!A48:F48</f>
        <v>April A. Cantu, Bee County Auditor</v>
      </c>
      <c r="B51" s="74"/>
      <c r="C51" s="74"/>
      <c r="D51" s="74"/>
      <c r="E51" s="74"/>
      <c r="F51" s="75"/>
      <c r="Q51" s="57"/>
    </row>
  </sheetData>
  <sheetProtection/>
  <mergeCells count="31">
    <mergeCell ref="L40:N40"/>
    <mergeCell ref="L36:N36"/>
    <mergeCell ref="L42:N42"/>
    <mergeCell ref="L38:N38"/>
    <mergeCell ref="L39:N39"/>
    <mergeCell ref="A51:F51"/>
    <mergeCell ref="A50:F50"/>
    <mergeCell ref="L41:N41"/>
    <mergeCell ref="L37:N37"/>
    <mergeCell ref="L34:N34"/>
    <mergeCell ref="L35:N35"/>
    <mergeCell ref="K12:N12"/>
    <mergeCell ref="L32:N32"/>
    <mergeCell ref="K22:M22"/>
    <mergeCell ref="A1:I1"/>
    <mergeCell ref="J1:R1"/>
    <mergeCell ref="A2:I2"/>
    <mergeCell ref="J2:R2"/>
    <mergeCell ref="A3:I3"/>
    <mergeCell ref="L31:N31"/>
    <mergeCell ref="A8:C8"/>
    <mergeCell ref="A12:C12"/>
    <mergeCell ref="A10:C10"/>
    <mergeCell ref="L33:N33"/>
    <mergeCell ref="K20:N20"/>
    <mergeCell ref="K6:M6"/>
    <mergeCell ref="A6:C6"/>
    <mergeCell ref="J3:R3"/>
    <mergeCell ref="K27:N27"/>
    <mergeCell ref="L29:N29"/>
    <mergeCell ref="L30:N30"/>
  </mergeCells>
  <printOptions/>
  <pageMargins left="0.75" right="0.75" top="1" bottom="1" header="0.5" footer="0.5"/>
  <pageSetup horizontalDpi="600" verticalDpi="600" orientation="portrait" pageOrder="overThenDown" scale="98" r:id="rId4"/>
  <headerFooter alignWithMargins="0">
    <oddFooter>&amp;L&amp;8Prepared By P. Alvarez &amp;D</oddFooter>
  </headerFooter>
  <rowBreaks count="1" manualBreakCount="1">
    <brk id="51" max="255" man="1"/>
  </rowBreaks>
  <colBreaks count="3" manualBreakCount="3">
    <brk id="9" max="65535" man="1"/>
    <brk id="17" max="65535" man="1"/>
    <brk id="18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workbookViewId="0" topLeftCell="B1">
      <selection activeCell="I11" sqref="I11"/>
    </sheetView>
  </sheetViews>
  <sheetFormatPr defaultColWidth="9.140625" defaultRowHeight="12.75"/>
  <cols>
    <col min="3" max="3" width="13.28125" style="0" customWidth="1"/>
    <col min="4" max="4" width="0.5625" style="0" customWidth="1"/>
    <col min="5" max="5" width="12.7109375" style="0" customWidth="1"/>
    <col min="6" max="6" width="12.28125" style="0" customWidth="1"/>
    <col min="7" max="7" width="10.8515625" style="0" customWidth="1"/>
    <col min="8" max="8" width="11.421875" style="0" customWidth="1"/>
    <col min="9" max="9" width="13.421875" style="0" customWidth="1"/>
    <col min="10" max="10" width="1.7109375" style="0" customWidth="1"/>
    <col min="11" max="11" width="3.140625" style="0" customWidth="1"/>
    <col min="12" max="12" width="2.140625" style="0" customWidth="1"/>
    <col min="13" max="13" width="13.00390625" style="0" customWidth="1"/>
    <col min="15" max="15" width="17.00390625" style="0" customWidth="1"/>
    <col min="16" max="16" width="15.00390625" style="0" customWidth="1"/>
    <col min="17" max="18" width="15.7109375" style="0" customWidth="1"/>
    <col min="19" max="19" width="2.00390625" style="0" customWidth="1"/>
    <col min="20" max="20" width="11.28125" style="0" customWidth="1"/>
  </cols>
  <sheetData>
    <row r="1" spans="1:20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34"/>
      <c r="K1" s="71" t="s">
        <v>0</v>
      </c>
      <c r="L1" s="71"/>
      <c r="M1" s="71"/>
      <c r="N1" s="71"/>
      <c r="O1" s="71"/>
      <c r="P1" s="71"/>
      <c r="Q1" s="71"/>
      <c r="R1" s="71"/>
      <c r="S1" s="71"/>
      <c r="T1" s="71"/>
    </row>
    <row r="2" spans="1:20" ht="15.75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34"/>
      <c r="K2" s="71" t="s">
        <v>21</v>
      </c>
      <c r="L2" s="71"/>
      <c r="M2" s="71"/>
      <c r="N2" s="71"/>
      <c r="O2" s="71"/>
      <c r="P2" s="71"/>
      <c r="Q2" s="71"/>
      <c r="R2" s="71"/>
      <c r="S2" s="71"/>
      <c r="T2" s="71"/>
    </row>
    <row r="3" spans="1:20" ht="15.75">
      <c r="A3" s="71" t="str">
        <f>Texpool!J3</f>
        <v>For the Quarter Ended December 31, 2018</v>
      </c>
      <c r="B3" s="71"/>
      <c r="C3" s="71"/>
      <c r="D3" s="71"/>
      <c r="E3" s="71"/>
      <c r="F3" s="71"/>
      <c r="G3" s="71"/>
      <c r="H3" s="71"/>
      <c r="I3" s="71"/>
      <c r="J3" s="34"/>
      <c r="K3" s="71" t="str">
        <f>A3</f>
        <v>For the Quarter Ended December 31, 2018</v>
      </c>
      <c r="L3" s="71"/>
      <c r="M3" s="71"/>
      <c r="N3" s="71"/>
      <c r="O3" s="71"/>
      <c r="P3" s="71"/>
      <c r="Q3" s="71"/>
      <c r="R3" s="71"/>
      <c r="S3" s="71"/>
      <c r="T3" s="71"/>
    </row>
    <row r="4" ht="6" customHeight="1"/>
    <row r="5" spans="1:20" ht="12.75">
      <c r="A5" s="1"/>
      <c r="B5" s="1"/>
      <c r="C5" s="1"/>
      <c r="E5" s="3" t="s">
        <v>5</v>
      </c>
      <c r="F5" s="2"/>
      <c r="G5" s="2"/>
      <c r="H5" s="2"/>
      <c r="I5" s="2" t="s">
        <v>5</v>
      </c>
      <c r="J5" s="2"/>
      <c r="T5" t="s">
        <v>40</v>
      </c>
    </row>
    <row r="6" spans="1:29" ht="12.75">
      <c r="A6" s="77" t="s">
        <v>20</v>
      </c>
      <c r="B6" s="77"/>
      <c r="C6" s="77"/>
      <c r="E6" s="4">
        <v>43373</v>
      </c>
      <c r="F6" s="2" t="s">
        <v>6</v>
      </c>
      <c r="G6" s="2" t="s">
        <v>7</v>
      </c>
      <c r="H6" s="2" t="s">
        <v>8</v>
      </c>
      <c r="I6" s="4">
        <v>43465</v>
      </c>
      <c r="J6" s="4"/>
      <c r="L6" s="73" t="s">
        <v>12</v>
      </c>
      <c r="M6" s="73"/>
      <c r="N6" s="73"/>
      <c r="P6" s="29" t="s">
        <v>72</v>
      </c>
      <c r="Q6" s="29" t="str">
        <f>Texpool!P6</f>
        <v>November 2018</v>
      </c>
      <c r="R6" s="29" t="str">
        <f>Texpool!Q6</f>
        <v>December 2018</v>
      </c>
      <c r="S6" s="49"/>
      <c r="T6" s="43" t="s">
        <v>27</v>
      </c>
      <c r="U6" s="44"/>
      <c r="V6" s="44"/>
      <c r="W6" s="44"/>
      <c r="X6" s="44"/>
      <c r="Y6" s="44"/>
      <c r="Z6" s="44"/>
      <c r="AA6" s="44"/>
      <c r="AB6" s="44"/>
      <c r="AC6" s="44"/>
    </row>
    <row r="7" spans="1:29" ht="12.75">
      <c r="A7" s="20"/>
      <c r="B7" s="20"/>
      <c r="C7" s="20"/>
      <c r="T7" s="43" t="s">
        <v>35</v>
      </c>
      <c r="U7" s="44"/>
      <c r="V7" s="44"/>
      <c r="W7" s="44"/>
      <c r="X7" s="44"/>
      <c r="Y7" s="44"/>
      <c r="Z7" s="44"/>
      <c r="AA7" s="44"/>
      <c r="AB7" s="44"/>
      <c r="AC7" s="44"/>
    </row>
    <row r="8" spans="1:29" ht="12.75">
      <c r="A8" s="77" t="s">
        <v>60</v>
      </c>
      <c r="B8" s="77"/>
      <c r="C8" s="77"/>
      <c r="E8" s="5">
        <v>2300448.08</v>
      </c>
      <c r="F8" s="5">
        <v>500000</v>
      </c>
      <c r="G8" s="5">
        <v>1318.7</v>
      </c>
      <c r="H8" s="5">
        <v>14238.8</v>
      </c>
      <c r="I8" s="5">
        <f>E8+F8-G8+H8</f>
        <v>2813368.1799999997</v>
      </c>
      <c r="J8" s="5" t="s">
        <v>66</v>
      </c>
      <c r="M8" t="s">
        <v>64</v>
      </c>
      <c r="P8" s="7">
        <v>2800448.08</v>
      </c>
      <c r="Q8" s="7">
        <v>2800448.08</v>
      </c>
      <c r="R8" s="7">
        <v>2813368.18</v>
      </c>
      <c r="S8" s="7" t="s">
        <v>66</v>
      </c>
      <c r="T8" s="44" t="s">
        <v>68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77" t="s">
        <v>61</v>
      </c>
      <c r="B9" s="77"/>
      <c r="C9" s="77"/>
      <c r="E9" s="10">
        <v>3517587.9</v>
      </c>
      <c r="F9" s="10">
        <v>0</v>
      </c>
      <c r="G9" s="10">
        <v>1758.79</v>
      </c>
      <c r="H9" s="10">
        <v>21222.91</v>
      </c>
      <c r="I9" s="33">
        <f>E9+F9-G9+H9</f>
        <v>3537052.02</v>
      </c>
      <c r="J9" s="33" t="s">
        <v>66</v>
      </c>
      <c r="M9" t="s">
        <v>61</v>
      </c>
      <c r="P9" s="48">
        <v>3517587.9</v>
      </c>
      <c r="Q9" s="15">
        <v>3517587.9</v>
      </c>
      <c r="R9" s="15">
        <v>3537052.02</v>
      </c>
      <c r="S9" s="15" t="s">
        <v>66</v>
      </c>
      <c r="T9" s="44" t="s">
        <v>67</v>
      </c>
      <c r="U9" s="43" t="s">
        <v>36</v>
      </c>
      <c r="V9" s="44"/>
      <c r="W9" s="44"/>
      <c r="X9" s="44"/>
      <c r="Y9" s="44"/>
      <c r="Z9" s="44"/>
      <c r="AA9" s="44"/>
      <c r="AB9" s="44"/>
      <c r="AC9" s="44"/>
    </row>
    <row r="10" spans="1:29" ht="12.75">
      <c r="A10" s="20"/>
      <c r="B10" s="20"/>
      <c r="C10" s="20"/>
      <c r="E10" s="6"/>
      <c r="F10" s="6"/>
      <c r="G10" s="6"/>
      <c r="H10" s="6"/>
      <c r="I10" s="6"/>
      <c r="J10" s="10"/>
      <c r="M10" s="47" t="s">
        <v>69</v>
      </c>
      <c r="P10" s="12"/>
      <c r="Q10" s="12"/>
      <c r="R10" s="12"/>
      <c r="S10" s="50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3.5" thickBot="1">
      <c r="A11" s="80" t="s">
        <v>11</v>
      </c>
      <c r="B11" s="80"/>
      <c r="C11" s="80"/>
      <c r="E11" s="17">
        <f>SUM(E8:E10)</f>
        <v>5818035.98</v>
      </c>
      <c r="F11" s="17">
        <f>SUM(F8:F10)</f>
        <v>500000</v>
      </c>
      <c r="G11" s="17">
        <f>SUM(G8:G10)</f>
        <v>3077.49</v>
      </c>
      <c r="H11" s="17">
        <f>SUM(H8:H10)</f>
        <v>35461.71</v>
      </c>
      <c r="I11" s="17">
        <f>SUM(I8:I10)</f>
        <v>6350420.199999999</v>
      </c>
      <c r="J11" s="10" t="s">
        <v>66</v>
      </c>
      <c r="L11" s="77" t="s">
        <v>13</v>
      </c>
      <c r="M11" s="77"/>
      <c r="N11" s="77"/>
      <c r="O11" s="77"/>
      <c r="P11" s="16">
        <f>SUM(P8:P10)</f>
        <v>6318035.98</v>
      </c>
      <c r="Q11" s="16">
        <f>SUM(Q8:Q10)</f>
        <v>6318035.98</v>
      </c>
      <c r="R11" s="16">
        <f>SUM(R8:R10)</f>
        <v>6350420.2</v>
      </c>
      <c r="S11" s="15" t="s">
        <v>66</v>
      </c>
      <c r="T11" s="52">
        <f>R11-I11</f>
        <v>0</v>
      </c>
      <c r="U11" s="44"/>
      <c r="V11" s="44"/>
      <c r="W11" s="44"/>
      <c r="X11" s="44"/>
      <c r="Y11" s="44"/>
      <c r="Z11" s="44"/>
      <c r="AA11" s="44"/>
      <c r="AB11" s="44"/>
      <c r="AC11" s="44"/>
    </row>
    <row r="12" ht="13.5" thickTop="1"/>
    <row r="13" spans="12:19" ht="12.75">
      <c r="L13" s="20" t="s">
        <v>14</v>
      </c>
      <c r="M13" s="18"/>
      <c r="P13" s="29" t="str">
        <f>P6</f>
        <v>October 2018</v>
      </c>
      <c r="Q13" s="29" t="str">
        <f>Q6</f>
        <v>November 2018</v>
      </c>
      <c r="R13" s="29" t="str">
        <f>R6</f>
        <v>December 2018</v>
      </c>
      <c r="S13" s="49"/>
    </row>
    <row r="15" spans="13:20" ht="12.75">
      <c r="M15" t="s">
        <v>64</v>
      </c>
      <c r="P15" s="7">
        <v>0</v>
      </c>
      <c r="Q15" s="7">
        <v>0</v>
      </c>
      <c r="R15" s="7">
        <v>14238.8</v>
      </c>
      <c r="S15" s="7"/>
      <c r="T15" s="7">
        <f>SUM(P15:R15)</f>
        <v>14238.8</v>
      </c>
    </row>
    <row r="16" spans="13:22" ht="12.75">
      <c r="M16" t="s">
        <v>61</v>
      </c>
      <c r="P16" s="7">
        <v>0</v>
      </c>
      <c r="Q16" s="7">
        <v>0</v>
      </c>
      <c r="R16" s="15">
        <v>21222.91</v>
      </c>
      <c r="S16" s="15"/>
      <c r="T16" s="7">
        <f>SUM(P16:R16)</f>
        <v>21222.91</v>
      </c>
      <c r="V16" t="s">
        <v>28</v>
      </c>
    </row>
    <row r="17" spans="13:23" ht="12.75">
      <c r="M17" s="75"/>
      <c r="N17" s="75"/>
      <c r="O17" s="75"/>
      <c r="P17" s="75"/>
      <c r="Q17" s="7"/>
      <c r="R17" s="15"/>
      <c r="S17" s="15"/>
      <c r="T17" s="7"/>
      <c r="V17" t="s">
        <v>29</v>
      </c>
      <c r="W17" t="s">
        <v>30</v>
      </c>
    </row>
    <row r="18" spans="13:23" ht="12.75">
      <c r="M18" t="s">
        <v>25</v>
      </c>
      <c r="P18" s="7">
        <v>0</v>
      </c>
      <c r="Q18" s="7">
        <v>0</v>
      </c>
      <c r="R18" s="15">
        <v>-3077.49</v>
      </c>
      <c r="S18" s="15"/>
      <c r="T18" s="7"/>
      <c r="V18">
        <v>-1175.13</v>
      </c>
      <c r="W18">
        <v>-1720.74</v>
      </c>
    </row>
    <row r="19" spans="13:20" ht="12.75">
      <c r="M19" t="s">
        <v>23</v>
      </c>
      <c r="P19" s="7">
        <v>0</v>
      </c>
      <c r="Q19" s="7">
        <v>0</v>
      </c>
      <c r="R19" s="15">
        <v>0</v>
      </c>
      <c r="S19" s="15"/>
      <c r="T19" s="7"/>
    </row>
    <row r="20" spans="16:19" ht="12.75">
      <c r="P20" s="13"/>
      <c r="Q20" s="13"/>
      <c r="R20" s="13"/>
      <c r="S20" s="15"/>
    </row>
    <row r="21" spans="12:21" ht="13.5" thickBot="1">
      <c r="L21" s="77" t="s">
        <v>13</v>
      </c>
      <c r="M21" s="77"/>
      <c r="N21" s="77"/>
      <c r="O21" s="77"/>
      <c r="P21" s="16">
        <v>0</v>
      </c>
      <c r="Q21" s="16">
        <v>0</v>
      </c>
      <c r="R21" s="16">
        <f>SUM(R15:R20)</f>
        <v>32384.22</v>
      </c>
      <c r="S21" s="15"/>
      <c r="T21" s="7">
        <f>R15+R16</f>
        <v>35461.71</v>
      </c>
      <c r="U21" t="s">
        <v>26</v>
      </c>
    </row>
    <row r="22" ht="13.5" thickTop="1"/>
    <row r="23" spans="12:19" ht="12.75">
      <c r="L23" s="77" t="s">
        <v>15</v>
      </c>
      <c r="M23" s="77"/>
      <c r="N23" s="77"/>
      <c r="P23" s="29" t="s">
        <v>72</v>
      </c>
      <c r="Q23" s="29" t="s">
        <v>73</v>
      </c>
      <c r="R23" s="11" t="s">
        <v>74</v>
      </c>
      <c r="S23" s="51"/>
    </row>
    <row r="25" spans="13:19" ht="12.75">
      <c r="M25" t="s">
        <v>10</v>
      </c>
      <c r="P25" s="8">
        <v>0.0209</v>
      </c>
      <c r="Q25" s="8">
        <v>0.0209</v>
      </c>
      <c r="R25" s="8">
        <v>0.0209</v>
      </c>
      <c r="S25" s="8"/>
    </row>
    <row r="27" spans="12:21" ht="12.75">
      <c r="L27" s="77" t="s">
        <v>17</v>
      </c>
      <c r="M27" s="77"/>
      <c r="N27" s="77"/>
      <c r="O27" s="77"/>
      <c r="P27" s="11" t="str">
        <f>P13</f>
        <v>October 2018</v>
      </c>
      <c r="Q27" s="11" t="str">
        <f>Q13</f>
        <v>November 2018</v>
      </c>
      <c r="R27" s="11" t="str">
        <f>R13</f>
        <v>December 2018</v>
      </c>
      <c r="S27" s="51"/>
      <c r="U27" s="7"/>
    </row>
    <row r="29" spans="13:19" ht="12.75">
      <c r="M29" s="75" t="s">
        <v>45</v>
      </c>
      <c r="N29" s="75"/>
      <c r="O29" s="75"/>
      <c r="P29" s="7">
        <f>P8</f>
        <v>2800448.08</v>
      </c>
      <c r="Q29" s="7">
        <f>Q8</f>
        <v>2800448.08</v>
      </c>
      <c r="R29" s="7">
        <f>R8</f>
        <v>2813368.18</v>
      </c>
      <c r="S29" s="7"/>
    </row>
    <row r="30" spans="16:19" ht="12.75">
      <c r="P30" s="13"/>
      <c r="Q30" s="13"/>
      <c r="R30" s="13"/>
      <c r="S30" s="15"/>
    </row>
    <row r="31" spans="13:19" ht="18" customHeight="1" thickBot="1">
      <c r="M31" s="19" t="s">
        <v>18</v>
      </c>
      <c r="P31" s="16">
        <f>P29</f>
        <v>2800448.08</v>
      </c>
      <c r="Q31" s="14">
        <f>SUM(Q29:Q30)</f>
        <v>2800448.08</v>
      </c>
      <c r="R31" s="14">
        <f>SUM(R29:R30)</f>
        <v>2813368.18</v>
      </c>
      <c r="S31" s="15"/>
    </row>
    <row r="32" ht="13.5" thickTop="1"/>
    <row r="34" ht="12.75">
      <c r="M34" s="7"/>
    </row>
    <row r="38" spans="1:6" ht="12.75">
      <c r="A38" s="9"/>
      <c r="B38" s="9"/>
      <c r="C38" s="9"/>
      <c r="D38" s="9"/>
      <c r="E38" s="9"/>
      <c r="F38" s="9"/>
    </row>
    <row r="40" spans="1:6" ht="12.75">
      <c r="A40" s="9"/>
      <c r="B40" s="9"/>
      <c r="C40" s="9"/>
      <c r="D40" s="9"/>
      <c r="E40" s="9"/>
      <c r="F40" s="9"/>
    </row>
    <row r="46" ht="7.5" customHeight="1"/>
    <row r="47" spans="1:6" ht="12.75">
      <c r="A47" s="76"/>
      <c r="B47" s="76"/>
      <c r="C47" s="76"/>
      <c r="D47" s="76"/>
      <c r="E47" s="76"/>
      <c r="F47" s="76"/>
    </row>
    <row r="48" spans="1:6" ht="12.75">
      <c r="A48" s="79" t="s">
        <v>41</v>
      </c>
      <c r="B48" s="74"/>
      <c r="C48" s="74"/>
      <c r="D48" s="74"/>
      <c r="E48" s="74"/>
      <c r="F48" s="75"/>
    </row>
  </sheetData>
  <sheetProtection/>
  <mergeCells count="19">
    <mergeCell ref="K3:T3"/>
    <mergeCell ref="L6:N6"/>
    <mergeCell ref="M17:P17"/>
    <mergeCell ref="A48:F48"/>
    <mergeCell ref="L27:O27"/>
    <mergeCell ref="M29:O29"/>
    <mergeCell ref="A47:F47"/>
    <mergeCell ref="A11:C11"/>
    <mergeCell ref="A3:I3"/>
    <mergeCell ref="A1:I1"/>
    <mergeCell ref="K1:T1"/>
    <mergeCell ref="A2:I2"/>
    <mergeCell ref="K2:T2"/>
    <mergeCell ref="A6:C6"/>
    <mergeCell ref="L23:N23"/>
    <mergeCell ref="L11:O11"/>
    <mergeCell ref="A8:C8"/>
    <mergeCell ref="A9:C9"/>
    <mergeCell ref="L21:O21"/>
  </mergeCells>
  <printOptions/>
  <pageMargins left="0.75" right="0.75" top="1" bottom="1" header="0.5" footer="0.5"/>
  <pageSetup horizontalDpi="600" verticalDpi="600" orientation="portrait" pageOrder="overThenDown" scale="95" r:id="rId4"/>
  <headerFooter alignWithMargins="0">
    <oddFooter>&amp;L&amp;8Prepared By P. Alvarez &amp;D</oddFooter>
  </headerFooter>
  <colBreaks count="1" manualBreakCount="1">
    <brk id="1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 COUNTY AUDITOR'S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</dc:creator>
  <cp:keywords/>
  <dc:description/>
  <cp:lastModifiedBy>Veronica Saldana</cp:lastModifiedBy>
  <cp:lastPrinted>2019-01-23T22:59:48Z</cp:lastPrinted>
  <dcterms:created xsi:type="dcterms:W3CDTF">2009-03-13T18:41:46Z</dcterms:created>
  <dcterms:modified xsi:type="dcterms:W3CDTF">2019-09-17T14:58:21Z</dcterms:modified>
  <cp:category/>
  <cp:version/>
  <cp:contentType/>
  <cp:contentStatus/>
</cp:coreProperties>
</file>